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<sst xmlns="http://schemas.openxmlformats.org/spreadsheetml/2006/main" count="206" uniqueCount="150">
  <si>
    <t>SPORTMA CORPORATION BERHAD (188819-V)</t>
  </si>
  <si>
    <t>(SPECIAL ADMINISTRATORS APPOINTED)</t>
  </si>
  <si>
    <t>Interim report for the financial period ended 30 September 2002</t>
  </si>
  <si>
    <t>(The figures have not been audited)</t>
  </si>
  <si>
    <t xml:space="preserve">Consolidated Income Statements </t>
  </si>
  <si>
    <t>Individual Period (1 Q)</t>
  </si>
  <si>
    <t>Cumulative Period (3 Q)</t>
  </si>
  <si>
    <t>Current Year</t>
  </si>
  <si>
    <t>Preceding Year</t>
  </si>
  <si>
    <t>Current Year to</t>
  </si>
  <si>
    <t>Quarter</t>
  </si>
  <si>
    <t xml:space="preserve">Corresponding </t>
  </si>
  <si>
    <t>Date</t>
  </si>
  <si>
    <t>Period</t>
  </si>
  <si>
    <t>30.9.2002</t>
  </si>
  <si>
    <t>30.9.2001</t>
  </si>
  <si>
    <t>RM'000</t>
  </si>
  <si>
    <t>(a)</t>
  </si>
  <si>
    <t>Revenue</t>
  </si>
  <si>
    <t>(b)</t>
  </si>
  <si>
    <t>Investment Income</t>
  </si>
  <si>
    <t>(c)</t>
  </si>
  <si>
    <t>Other income</t>
  </si>
  <si>
    <t>Profit/ (loss) before finance cost, depreciation and amortisation, exceptional items, income tax, 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</si>
  <si>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</si>
  <si>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</si>
  <si>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</si>
  <si>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</si>
  <si>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</si>
  <si>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 and extraordinary items</t>
  </si>
  <si>
    <t>(f)</t>
  </si>
  <si>
    <t>Share of profits and losses of associated companies</t>
  </si>
  <si>
    <t>(g)</t>
  </si>
  <si>
    <t>Profit/ (loss) before  income tax,  minority interests and extraordinary items after share of profit and losses of associated companies</t>
  </si>
  <si>
    <t>(h)</t>
  </si>
  <si>
    <t>Income tax</t>
  </si>
  <si>
    <t>(i) (i)</t>
  </si>
  <si>
    <t>Profit/ (loss) after income tax before deducting minority interests</t>
  </si>
  <si>
    <t>(ii)</t>
  </si>
  <si>
    <t>Minority interest</t>
  </si>
  <si>
    <t>(j)</t>
  </si>
  <si>
    <t>Pre-acquisition profit / (loss), if applicable</t>
  </si>
  <si>
    <t>(k)</t>
  </si>
  <si>
    <t>Net Profit / (loss) from ordinary activities attributable to members of the company</t>
  </si>
  <si>
    <t>(l) (i)</t>
  </si>
  <si>
    <t>Extraordinary items</t>
  </si>
  <si>
    <t>Minority interests</t>
  </si>
  <si>
    <t>(iii)</t>
  </si>
  <si>
    <t>Extraordinary items attributable to members of the company</t>
  </si>
  <si>
    <t>(m)</t>
  </si>
  <si>
    <t>Net profit / (loss) attributable to members of the company</t>
  </si>
  <si>
    <t>Earnings per share based on 2(m) above after deducting any provision for preference dividends, if any:</t>
  </si>
  <si>
    <t>Basic (based on ordinary shares - sen)</t>
  </si>
  <si>
    <t>Fully diluted (based on ordinary shares - sen)</t>
  </si>
  <si>
    <t>Dividend per share (sen)</t>
  </si>
  <si>
    <t>Dividend Description</t>
  </si>
  <si>
    <t>Gross interest income</t>
  </si>
  <si>
    <t>AS AT END OF CURRENT QUARTER</t>
  </si>
  <si>
    <t>AS AT PRECEDING FINANCIAL YEAR</t>
  </si>
  <si>
    <t xml:space="preserve">                              END</t>
  </si>
  <si>
    <t>Net tangible assets per share (RM)</t>
  </si>
  <si>
    <t>Unaudited</t>
  </si>
  <si>
    <t>Audited</t>
  </si>
  <si>
    <t xml:space="preserve">As at End of Current Quarter </t>
  </si>
  <si>
    <t>As at Preceding Financial Year Ended</t>
  </si>
  <si>
    <t>31.12.2001</t>
  </si>
  <si>
    <t>Property, plant and equipment</t>
  </si>
  <si>
    <t>Investment in Associated Companies</t>
  </si>
  <si>
    <t>Long Term Investments - Expenditure Carried Forward</t>
  </si>
  <si>
    <t>Intangible Assets</t>
  </si>
  <si>
    <t>Current Assets</t>
  </si>
  <si>
    <t>Stocks</t>
  </si>
  <si>
    <t>Trade Debtors</t>
  </si>
  <si>
    <t>Short Term Investments</t>
  </si>
  <si>
    <t>Fixed deposit with licensed bank</t>
  </si>
  <si>
    <t>Cash and bank balance</t>
  </si>
  <si>
    <t>Other debtors, deposits &amp;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</si>
  <si>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</si>
  <si>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</si>
  <si>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</si>
  <si>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</si>
  <si>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</si>
  <si>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</si>
  <si>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</si>
  <si>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</si>
  <si>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</si>
  <si>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</si>
  <si>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</si>
  <si>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</si>
  <si>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</si>
  <si>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</si>
  <si>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Others- Reserves on Consolidation</t>
  </si>
  <si>
    <t>Share Application Account *</t>
  </si>
  <si>
    <t>Minority Interests</t>
  </si>
  <si>
    <t>Long Term Borrowings</t>
  </si>
  <si>
    <t>Other Long Term Liabilities</t>
  </si>
  <si>
    <t>Net Liabilities Per Share (RM)</t>
  </si>
  <si>
    <t>* Cash received from subscription of shares, but shares were never issued to subscribers.</t>
  </si>
  <si>
    <t>Check</t>
  </si>
  <si>
    <t>Condensed Consolidated Balance Sheets</t>
  </si>
  <si>
    <t>SPORTMA CORPORATION BHD (188819-V)</t>
  </si>
  <si>
    <t>CONDENSED CONSOLIDATED CASHFLOW STATEMENT FOR THE FINANCIAL PERIOD ENDED 30 SEPTEMBER 2002</t>
  </si>
  <si>
    <t>SCB</t>
  </si>
  <si>
    <t>Silksprint</t>
  </si>
  <si>
    <t>Total</t>
  </si>
  <si>
    <t>Adjustments</t>
  </si>
  <si>
    <t>Period ended 30.9.2002</t>
  </si>
  <si>
    <t>Dr</t>
  </si>
  <si>
    <t>Cr</t>
  </si>
  <si>
    <t>Ended</t>
  </si>
  <si>
    <t>RM</t>
  </si>
  <si>
    <t>CASHFLOWS FROM OPERATING ACTIVITIES</t>
  </si>
  <si>
    <t>Loss before taxation</t>
  </si>
  <si>
    <t>Adjustments for :</t>
  </si>
  <si>
    <t>Depreciation</t>
  </si>
  <si>
    <t>Bad debts written off</t>
  </si>
  <si>
    <t>Assets written down</t>
  </si>
  <si>
    <t>Provision for doubtful debts</t>
  </si>
  <si>
    <t>Interest expenses</t>
  </si>
  <si>
    <t>Operating profit before working capital changes</t>
  </si>
  <si>
    <t>Changes in working capital</t>
  </si>
  <si>
    <t>Increase in other debtors and deposits</t>
  </si>
  <si>
    <t>Increase in other creditors and accruals</t>
  </si>
  <si>
    <t>CASHFLOWS FROM INVESTING ACTIVITIES</t>
  </si>
  <si>
    <t>Advance (to)/from (subsidiaries)/holding company</t>
  </si>
  <si>
    <t>Proceeds from disposal of assets - deposit</t>
  </si>
  <si>
    <t>CASHFLOWS FROM FINANCING ACTIVITIES</t>
  </si>
  <si>
    <t>Advance from white knight</t>
  </si>
  <si>
    <t>Cash and cash equivalents as at 1 Jan 2002</t>
  </si>
  <si>
    <t>Cash and cash equivalents as at 30 September 2002</t>
  </si>
  <si>
    <t>Fixed deposit</t>
  </si>
  <si>
    <t>Net cash from operating activities</t>
  </si>
  <si>
    <t>Net increase in cash and cash equipvalents</t>
  </si>
  <si>
    <t>ENDED 30 SEPTEMBER 2002</t>
  </si>
  <si>
    <t>Share Premium Reserve</t>
  </si>
  <si>
    <t>Share Application Account</t>
  </si>
  <si>
    <t>Reserves on Consolidation</t>
  </si>
  <si>
    <t>Accumulated Losses</t>
  </si>
  <si>
    <t>As at 1 January 2002</t>
  </si>
  <si>
    <t>Movement during the period</t>
  </si>
  <si>
    <t>As at 30 September 2002</t>
  </si>
  <si>
    <t>N.B.</t>
  </si>
  <si>
    <t>Accmulated losses for the period</t>
  </si>
  <si>
    <t>1Q ended March 2002</t>
  </si>
  <si>
    <t>2Q ended June 2002</t>
  </si>
  <si>
    <t>3Q ended Sept 2002</t>
  </si>
  <si>
    <t>Add : consol adjustments</t>
  </si>
  <si>
    <t xml:space="preserve">          Bad debt written off JE &lt;1&gt;</t>
  </si>
  <si>
    <t>Net vash from investing activities</t>
  </si>
  <si>
    <t>CONDENSED CONSOLIDATED STATEMENT OF CHANGES IN EQUITY FOR THE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</si>
</sst>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0.00_);\(0.00\)"/>
    <numFmt numFmtId="167" formatCode="_-* #,##0.00_-;\-* #,##0.00_-;_-* &quot;-&quot;??_-;_-@_-"/>
    <numFmt numFmtId="168" formatCode="#,##0.0;\(#,##0\)"/>
    <numFmt numFmtId="169" formatCode="#,##0.00;\(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4" xfId="15" applyNumberFormat="1" applyFill="1" applyBorder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Fill="1" applyBorder="1" applyAlignment="1">
      <alignment/>
    </xf>
    <xf numFmtId="165" fontId="0" fillId="0" borderId="17" xfId="15" applyNumberFormat="1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justify" vertical="top" wrapText="1"/>
    </xf>
    <xf numFmtId="165" fontId="0" fillId="0" borderId="14" xfId="15" applyNumberFormat="1" applyFont="1" applyFill="1" applyBorder="1" applyAlignment="1">
      <alignment/>
    </xf>
    <xf numFmtId="37" fontId="3" fillId="0" borderId="14" xfId="15" applyNumberFormat="1" applyFont="1" applyFill="1" applyBorder="1" applyAlignment="1">
      <alignment/>
    </xf>
    <xf numFmtId="37" fontId="3" fillId="0" borderId="16" xfId="15" applyNumberFormat="1" applyFont="1" applyFill="1" applyBorder="1" applyAlignment="1">
      <alignment/>
    </xf>
    <xf numFmtId="0" fontId="0" fillId="0" borderId="15" xfId="0" applyBorder="1" applyAlignment="1">
      <alignment vertical="top" wrapText="1"/>
    </xf>
    <xf numFmtId="165" fontId="0" fillId="0" borderId="16" xfId="15" applyNumberFormat="1" applyBorder="1" applyAlignment="1">
      <alignment/>
    </xf>
    <xf numFmtId="165" fontId="3" fillId="0" borderId="16" xfId="15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justify" vertical="top" wrapText="1"/>
    </xf>
    <xf numFmtId="165" fontId="0" fillId="0" borderId="19" xfId="15" applyNumberFormat="1" applyFill="1" applyBorder="1" applyAlignment="1">
      <alignment/>
    </xf>
    <xf numFmtId="165" fontId="0" fillId="0" borderId="20" xfId="15" applyNumberFormat="1" applyBorder="1" applyAlignment="1">
      <alignment/>
    </xf>
    <xf numFmtId="165" fontId="0" fillId="0" borderId="20" xfId="15" applyNumberFormat="1" applyFill="1" applyBorder="1" applyAlignment="1">
      <alignment/>
    </xf>
    <xf numFmtId="165" fontId="0" fillId="0" borderId="6" xfId="15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165" fontId="0" fillId="0" borderId="14" xfId="15" applyNumberFormat="1" applyBorder="1" applyAlignment="1">
      <alignment/>
    </xf>
    <xf numFmtId="43" fontId="0" fillId="0" borderId="14" xfId="15" applyNumberFormat="1" applyFill="1" applyBorder="1" applyAlignment="1">
      <alignment/>
    </xf>
    <xf numFmtId="43" fontId="0" fillId="0" borderId="14" xfId="15" applyNumberFormat="1" applyBorder="1" applyAlignment="1">
      <alignment/>
    </xf>
    <xf numFmtId="43" fontId="0" fillId="0" borderId="17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0" fillId="0" borderId="29" xfId="0" applyNumberFormat="1" applyBorder="1" applyAlignment="1">
      <alignment/>
    </xf>
    <xf numFmtId="166" fontId="3" fillId="0" borderId="30" xfId="0" applyNumberFormat="1" applyFont="1" applyBorder="1" applyAlignment="1" quotePrefix="1">
      <alignment horizontal="right"/>
    </xf>
    <xf numFmtId="2" fontId="0" fillId="0" borderId="29" xfId="0" applyNumberFormat="1" applyBorder="1" applyAlignment="1">
      <alignment/>
    </xf>
    <xf numFmtId="167" fontId="0" fillId="0" borderId="30" xfId="0" applyNumberFormat="1" applyBorder="1" applyAlignment="1" quotePrefix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Fill="1" applyAlignment="1">
      <alignment horizontal="center" wrapText="1"/>
    </xf>
    <xf numFmtId="164" fontId="2" fillId="0" borderId="0" xfId="15" applyNumberFormat="1" applyFont="1" applyAlignment="1">
      <alignment horizontal="center" wrapText="1"/>
    </xf>
    <xf numFmtId="0" fontId="5" fillId="0" borderId="0" xfId="0" applyFont="1" applyAlignment="1">
      <alignment/>
    </xf>
    <xf numFmtId="164" fontId="0" fillId="0" borderId="15" xfId="15" applyNumberFormat="1" applyFill="1" applyBorder="1" applyAlignment="1">
      <alignment/>
    </xf>
    <xf numFmtId="164" fontId="0" fillId="0" borderId="15" xfId="15" applyNumberFormat="1" applyBorder="1" applyAlignment="1">
      <alignment/>
    </xf>
    <xf numFmtId="168" fontId="0" fillId="0" borderId="0" xfId="15" applyNumberFormat="1" applyFill="1" applyAlignment="1">
      <alignment/>
    </xf>
    <xf numFmtId="168" fontId="0" fillId="0" borderId="0" xfId="15" applyNumberFormat="1" applyAlignment="1">
      <alignment/>
    </xf>
    <xf numFmtId="168" fontId="0" fillId="0" borderId="36" xfId="15" applyNumberFormat="1" applyFill="1" applyBorder="1" applyAlignment="1">
      <alignment/>
    </xf>
    <xf numFmtId="168" fontId="0" fillId="0" borderId="36" xfId="15" applyNumberFormat="1" applyBorder="1" applyAlignment="1">
      <alignment/>
    </xf>
    <xf numFmtId="164" fontId="0" fillId="0" borderId="9" xfId="15" applyNumberFormat="1" applyFill="1" applyBorder="1" applyAlignment="1">
      <alignment/>
    </xf>
    <xf numFmtId="164" fontId="0" fillId="0" borderId="9" xfId="15" applyNumberFormat="1" applyBorder="1" applyAlignment="1">
      <alignment/>
    </xf>
    <xf numFmtId="37" fontId="0" fillId="0" borderId="0" xfId="15" applyNumberFormat="1" applyFill="1" applyAlignment="1">
      <alignment/>
    </xf>
    <xf numFmtId="37" fontId="0" fillId="0" borderId="0" xfId="15" applyNumberFormat="1" applyAlignment="1">
      <alignment/>
    </xf>
    <xf numFmtId="169" fontId="0" fillId="0" borderId="0" xfId="15" applyNumberFormat="1" applyFill="1" applyAlignment="1">
      <alignment/>
    </xf>
    <xf numFmtId="169" fontId="0" fillId="0" borderId="0" xfId="15" applyNumberFormat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right"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2" fillId="2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/>
    </xf>
    <xf numFmtId="41" fontId="0" fillId="0" borderId="0" xfId="15" applyNumberFormat="1" applyAlignment="1">
      <alignment/>
    </xf>
    <xf numFmtId="41" fontId="0" fillId="2" borderId="0" xfId="0" applyNumberFormat="1" applyFill="1" applyAlignment="1">
      <alignment/>
    </xf>
    <xf numFmtId="41" fontId="0" fillId="2" borderId="0" xfId="15" applyNumberFormat="1" applyFill="1" applyAlignment="1">
      <alignment/>
    </xf>
    <xf numFmtId="164" fontId="0" fillId="0" borderId="0" xfId="15" applyNumberFormat="1" applyBorder="1" applyAlignment="1">
      <alignment/>
    </xf>
    <xf numFmtId="41" fontId="0" fillId="2" borderId="0" xfId="15" applyNumberFormat="1" applyFill="1" applyBorder="1" applyAlignment="1">
      <alignment/>
    </xf>
    <xf numFmtId="41" fontId="0" fillId="0" borderId="0" xfId="15" applyNumberFormat="1" applyBorder="1" applyAlignment="1">
      <alignment/>
    </xf>
    <xf numFmtId="0" fontId="0" fillId="2" borderId="9" xfId="0" applyFill="1" applyBorder="1" applyAlignment="1">
      <alignment/>
    </xf>
    <xf numFmtId="41" fontId="0" fillId="0" borderId="9" xfId="0" applyNumberFormat="1" applyBorder="1" applyAlignment="1">
      <alignment/>
    </xf>
    <xf numFmtId="0" fontId="7" fillId="0" borderId="0" xfId="0" applyFont="1" applyAlignment="1">
      <alignment/>
    </xf>
    <xf numFmtId="41" fontId="0" fillId="0" borderId="0" xfId="15" applyNumberFormat="1" applyFill="1" applyBorder="1" applyAlignment="1">
      <alignment/>
    </xf>
    <xf numFmtId="41" fontId="0" fillId="2" borderId="9" xfId="15" applyNumberFormat="1" applyFill="1" applyBorder="1" applyAlignment="1">
      <alignment/>
    </xf>
    <xf numFmtId="41" fontId="0" fillId="0" borderId="9" xfId="15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5" applyNumberForma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37" xfId="0" applyNumberFormat="1" applyBorder="1" applyAlignment="1">
      <alignment/>
    </xf>
    <xf numFmtId="41" fontId="0" fillId="2" borderId="37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33" xfId="0" applyNumberForma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Alignment="1">
      <alignment/>
    </xf>
    <xf numFmtId="44" fontId="3" fillId="0" borderId="0" xfId="0" applyNumberFormat="1" applyFont="1" applyAlignment="1">
      <alignment horizontal="center" wrapText="1"/>
    </xf>
    <xf numFmtId="41" fontId="3" fillId="0" borderId="0" xfId="15" applyNumberFormat="1" applyFont="1" applyAlignment="1">
      <alignment/>
    </xf>
    <xf numFmtId="41" fontId="3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41" fontId="3" fillId="0" borderId="37" xfId="15" applyNumberFormat="1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41" fontId="4" fillId="0" borderId="0" xfId="15" applyNumberFormat="1" applyFont="1" applyFill="1" applyAlignment="1">
      <alignment/>
    </xf>
    <xf numFmtId="41" fontId="4" fillId="0" borderId="9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4" fillId="0" borderId="36" xfId="0" applyFont="1" applyBorder="1" applyAlignment="1">
      <alignment/>
    </xf>
    <xf numFmtId="41" fontId="4" fillId="0" borderId="36" xfId="0" applyNumberFormat="1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51</xdr:row>
      <xdr:rowOff>0</xdr:rowOff>
    </xdr:from>
    <xdr:to>
      <xdr:col>0</xdr:col>
      <xdr:colOff>742950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8020050"/>
          <a:ext cx="323850" cy="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%20-%2030%20September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7\aficio\May%20Yee\Sportma\KLSE%20announcement\Quarterly%20Announcement\31%20March%202002\Quarterly%20report%20(new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7\aficio\May%20Yee\Sportma\Silksprint\Silksprint%20-%20MAR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7\aficio\May%20Yee\Sportma\KLSE%20announcement\Quarterly%20Announcement\30%20June%202002\Quarterly%20report%20-%2030%20Ju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F-ext"/>
      <sheetName val="Cflow"/>
      <sheetName val="PL-ext"/>
      <sheetName val="BS-ext"/>
      <sheetName val="CumPL-Conso"/>
      <sheetName val="CumPL-SCB"/>
      <sheetName val="Conso BS"/>
      <sheetName val="Conso PL"/>
      <sheetName val="Conso CF"/>
      <sheetName val="SOCE"/>
      <sheetName val="JE-SCB"/>
      <sheetName val="Journal"/>
      <sheetName val="BS"/>
      <sheetName val="PL"/>
      <sheetName val="FA"/>
      <sheetName val="Bank"/>
      <sheetName val="Debtors"/>
      <sheetName val="FD"/>
      <sheetName val="OCreditor"/>
      <sheetName val="SCreditor"/>
      <sheetName val="Accruals"/>
      <sheetName val="D.Rec"/>
      <sheetName val="HP"/>
      <sheetName val="UCreditor"/>
      <sheetName val="J(3rd)"/>
      <sheetName val="Recon."/>
      <sheetName val="Income"/>
      <sheetName val="Advertising"/>
      <sheetName val="Dep."/>
      <sheetName val="Tax Agent"/>
      <sheetName val="Audit"/>
      <sheetName val="Legal"/>
      <sheetName val="Listing"/>
      <sheetName val="CS"/>
      <sheetName val="Security"/>
      <sheetName val="SA"/>
      <sheetName val="Prov DD"/>
      <sheetName val="Sundry"/>
      <sheetName val="STB"/>
      <sheetName val="Borrowings"/>
      <sheetName val="Insurance"/>
      <sheetName val="MA"/>
    </sheetNames>
    <sheetDataSet>
      <sheetData sheetId="0">
        <row r="57">
          <cell r="D57">
            <v>-9.05062687</v>
          </cell>
          <cell r="E57">
            <v>-8.34252</v>
          </cell>
        </row>
      </sheetData>
      <sheetData sheetId="3">
        <row r="18">
          <cell r="B18">
            <v>-72000</v>
          </cell>
        </row>
        <row r="19">
          <cell r="B19">
            <v>264377.75</v>
          </cell>
        </row>
      </sheetData>
      <sheetData sheetId="4">
        <row r="43">
          <cell r="G43">
            <v>-7924833.75</v>
          </cell>
        </row>
      </sheetData>
      <sheetData sheetId="6">
        <row r="16">
          <cell r="L16">
            <v>1433006</v>
          </cell>
        </row>
        <row r="37">
          <cell r="L37">
            <v>-12876320.589999989</v>
          </cell>
        </row>
      </sheetData>
      <sheetData sheetId="8">
        <row r="9">
          <cell r="J9">
            <v>13959808</v>
          </cell>
        </row>
        <row r="20">
          <cell r="J20">
            <v>350000</v>
          </cell>
        </row>
        <row r="21">
          <cell r="J21">
            <v>611586</v>
          </cell>
        </row>
        <row r="22">
          <cell r="J22">
            <v>208224</v>
          </cell>
        </row>
        <row r="26">
          <cell r="J26">
            <v>198138908.25</v>
          </cell>
        </row>
        <row r="27">
          <cell r="J27">
            <v>25436102.68</v>
          </cell>
        </row>
        <row r="28">
          <cell r="J28">
            <v>3219543</v>
          </cell>
        </row>
        <row r="29">
          <cell r="J29">
            <v>13173043.75</v>
          </cell>
        </row>
        <row r="30">
          <cell r="J30">
            <v>1427692</v>
          </cell>
        </row>
        <row r="39">
          <cell r="J39">
            <v>25000000</v>
          </cell>
        </row>
        <row r="41">
          <cell r="J41">
            <v>1050000</v>
          </cell>
        </row>
        <row r="45">
          <cell r="J45">
            <v>-257015671.75</v>
          </cell>
        </row>
        <row r="48">
          <cell r="J48">
            <v>4700000</v>
          </cell>
        </row>
      </sheetData>
      <sheetData sheetId="9">
        <row r="10">
          <cell r="H10">
            <v>0</v>
          </cell>
        </row>
        <row r="15">
          <cell r="H15">
            <v>57408</v>
          </cell>
        </row>
        <row r="22">
          <cell r="H22">
            <v>477668.5</v>
          </cell>
        </row>
        <row r="41">
          <cell r="H41">
            <v>4206839</v>
          </cell>
        </row>
        <row r="42">
          <cell r="H42">
            <v>194417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(2nd)"/>
      <sheetName val="BS"/>
      <sheetName val="FA"/>
      <sheetName val="Bank"/>
      <sheetName val="rec"/>
      <sheetName val="O.deb"/>
      <sheetName val="O.cre"/>
      <sheetName val="S.cre"/>
      <sheetName val="U.cre"/>
      <sheetName val="Accruals"/>
      <sheetName val="D.Rec"/>
      <sheetName val="HP.cre"/>
      <sheetName val="PL"/>
      <sheetName val="Other Income"/>
      <sheetName val="Advertising"/>
      <sheetName val="Dep."/>
      <sheetName val="Audit"/>
      <sheetName val="Legal"/>
      <sheetName val="Listing"/>
      <sheetName val="Co. Sec"/>
      <sheetName val="Security"/>
      <sheetName val="SA"/>
      <sheetName val="Prov. DD"/>
      <sheetName val="Sundry"/>
      <sheetName val="STB"/>
      <sheetName val="LTB"/>
      <sheetName val="Borrowings"/>
      <sheetName val="Prf."/>
      <sheetName val="Acc."/>
      <sheetName val="Insurance"/>
      <sheetName val="MA"/>
      <sheetName val="IA "/>
    </sheetNames>
    <sheetDataSet>
      <sheetData sheetId="12">
        <row r="38">
          <cell r="E38">
            <v>-4679004.279999996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Dep"/>
      <sheetName val="GL"/>
      <sheetName val="Audit Fee"/>
      <sheetName val="Sec. Fee"/>
      <sheetName val="Journal"/>
    </sheetNames>
    <sheetDataSet>
      <sheetData sheetId="1">
        <row r="19">
          <cell r="B19">
            <v>-140865.25</v>
          </cell>
          <cell r="C19">
            <v>-141900.25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onso BS"/>
      <sheetName val="Conso PL"/>
      <sheetName val="Journal"/>
      <sheetName val="BS"/>
      <sheetName val="PL"/>
      <sheetName val="FA"/>
      <sheetName val="Bank"/>
      <sheetName val="Debtors"/>
      <sheetName val="FD"/>
      <sheetName val="OCreditor"/>
      <sheetName val="SCreditor"/>
      <sheetName val="Accruals"/>
      <sheetName val="D.Rec"/>
      <sheetName val="HP"/>
      <sheetName val="UCreditor"/>
      <sheetName val="J(2nd)"/>
      <sheetName val="Recon."/>
      <sheetName val="Income"/>
      <sheetName val="Advertising"/>
      <sheetName val="Dep."/>
      <sheetName val="Audit"/>
      <sheetName val="Legal"/>
      <sheetName val="Listing"/>
      <sheetName val="CS"/>
      <sheetName val="Security"/>
      <sheetName val="SA"/>
      <sheetName val="Prov DD"/>
      <sheetName val="Sundry"/>
      <sheetName val="STB"/>
      <sheetName val="Borrowings"/>
      <sheetName val="Insurance"/>
      <sheetName val="MA"/>
    </sheetNames>
    <sheetDataSet>
      <sheetData sheetId="6">
        <row r="38">
          <cell r="C38">
            <v>-4676063.959999992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50" zoomScaleNormal="50" workbookViewId="0" topLeftCell="A10">
      <selection activeCell="H35" sqref="H35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43.57421875" style="0" customWidth="1"/>
    <col min="4" max="4" width="15.00390625" style="0" customWidth="1"/>
    <col min="5" max="5" width="25.28125" style="0" customWidth="1"/>
    <col min="6" max="6" width="18.8515625" style="0" customWidth="1"/>
    <col min="7" max="7" width="24.28125" style="0" customWidth="1"/>
  </cols>
  <sheetData>
    <row r="1" ht="12.75">
      <c r="A1" s="1" t="s">
        <v>0</v>
      </c>
    </row>
    <row r="2" ht="12.75">
      <c r="A2" s="1" t="s">
        <v>1</v>
      </c>
    </row>
    <row r="3" ht="16.5" customHeight="1">
      <c r="A3" s="1"/>
    </row>
    <row r="4" spans="1:3" ht="14.25">
      <c r="A4" s="2" t="s">
        <v>2</v>
      </c>
      <c r="B4" s="3"/>
      <c r="C4" s="4"/>
    </row>
    <row r="5" spans="1:3" ht="15">
      <c r="A5" s="5" t="s">
        <v>3</v>
      </c>
      <c r="B5" s="3"/>
      <c r="C5" s="4"/>
    </row>
    <row r="6" ht="12.75">
      <c r="A6" s="1"/>
    </row>
    <row r="7" ht="12.75">
      <c r="A7" s="1" t="s">
        <v>4</v>
      </c>
    </row>
    <row r="8" ht="13.5" thickBot="1"/>
    <row r="9" spans="1:7" ht="22.5" customHeight="1" thickTop="1">
      <c r="A9" s="6"/>
      <c r="B9" s="7"/>
      <c r="C9" s="7"/>
      <c r="D9" s="140" t="s">
        <v>5</v>
      </c>
      <c r="E9" s="141"/>
      <c r="F9" s="140" t="s">
        <v>6</v>
      </c>
      <c r="G9" s="142"/>
    </row>
    <row r="10" spans="1:7" ht="12.75">
      <c r="A10" s="8"/>
      <c r="B10" s="9"/>
      <c r="C10" s="9"/>
      <c r="D10" s="10" t="s">
        <v>7</v>
      </c>
      <c r="E10" s="11" t="s">
        <v>8</v>
      </c>
      <c r="F10" s="12" t="s">
        <v>9</v>
      </c>
      <c r="G10" s="13" t="s">
        <v>8</v>
      </c>
    </row>
    <row r="11" spans="1:7" ht="12.75">
      <c r="A11" s="8"/>
      <c r="B11" s="9"/>
      <c r="C11" s="9"/>
      <c r="D11" s="10" t="s">
        <v>10</v>
      </c>
      <c r="E11" s="11" t="s">
        <v>11</v>
      </c>
      <c r="F11" s="12" t="s">
        <v>12</v>
      </c>
      <c r="G11" s="14" t="s">
        <v>11</v>
      </c>
    </row>
    <row r="12" spans="1:7" ht="12.75">
      <c r="A12" s="8"/>
      <c r="B12" s="9"/>
      <c r="C12" s="9"/>
      <c r="D12" s="10"/>
      <c r="E12" s="11" t="s">
        <v>10</v>
      </c>
      <c r="F12" s="12"/>
      <c r="G12" s="14" t="s">
        <v>13</v>
      </c>
    </row>
    <row r="13" spans="1:7" ht="12.75">
      <c r="A13" s="8"/>
      <c r="B13" s="9"/>
      <c r="C13" s="9"/>
      <c r="D13" s="10" t="s">
        <v>14</v>
      </c>
      <c r="E13" s="12" t="s">
        <v>15</v>
      </c>
      <c r="F13" s="12" t="s">
        <v>14</v>
      </c>
      <c r="G13" s="14" t="s">
        <v>15</v>
      </c>
    </row>
    <row r="14" spans="1:7" ht="12.75">
      <c r="A14" s="15"/>
      <c r="B14" s="16"/>
      <c r="C14" s="16"/>
      <c r="D14" s="17" t="s">
        <v>16</v>
      </c>
      <c r="E14" s="17" t="s">
        <v>16</v>
      </c>
      <c r="F14" s="18" t="s">
        <v>16</v>
      </c>
      <c r="G14" s="19" t="s">
        <v>16</v>
      </c>
    </row>
    <row r="15" spans="1:7" ht="12.75">
      <c r="A15" s="20">
        <v>1</v>
      </c>
      <c r="B15" s="21" t="s">
        <v>17</v>
      </c>
      <c r="C15" s="22" t="s">
        <v>18</v>
      </c>
      <c r="D15" s="23">
        <f>'[1]Conso PL'!H10</f>
        <v>0</v>
      </c>
      <c r="E15" s="24">
        <v>0</v>
      </c>
      <c r="F15" s="25">
        <v>0</v>
      </c>
      <c r="G15" s="26">
        <v>237</v>
      </c>
    </row>
    <row r="16" spans="1:7" ht="12.75">
      <c r="A16" s="20"/>
      <c r="B16" s="21" t="s">
        <v>19</v>
      </c>
      <c r="C16" s="22" t="s">
        <v>20</v>
      </c>
      <c r="D16" s="23">
        <v>0</v>
      </c>
      <c r="E16" s="24">
        <v>0</v>
      </c>
      <c r="F16" s="25">
        <v>0</v>
      </c>
      <c r="G16" s="26">
        <v>0</v>
      </c>
    </row>
    <row r="17" spans="1:7" ht="12.75">
      <c r="A17" s="20"/>
      <c r="B17" s="21" t="s">
        <v>21</v>
      </c>
      <c r="C17" s="22" t="s">
        <v>22</v>
      </c>
      <c r="D17" s="23">
        <f>'[1]Conso PL'!H15/1000</f>
        <v>57.408</v>
      </c>
      <c r="E17" s="24">
        <v>99</v>
      </c>
      <c r="F17" s="25">
        <v>117</v>
      </c>
      <c r="G17" s="26">
        <v>279</v>
      </c>
    </row>
    <row r="18" spans="1:7" ht="38.25">
      <c r="A18" s="27">
        <v>2</v>
      </c>
      <c r="B18" s="28" t="s">
        <v>17</v>
      </c>
      <c r="C18" s="29" t="s">
        <v>23</v>
      </c>
      <c r="D18" s="30">
        <v>24</v>
      </c>
      <c r="E18" s="24">
        <v>-237</v>
      </c>
      <c r="F18" s="25">
        <v>-184</v>
      </c>
      <c r="G18" s="26">
        <v>-775</v>
      </c>
    </row>
    <row r="19" spans="1:7" ht="15">
      <c r="A19" s="20"/>
      <c r="B19" s="21" t="s">
        <v>19</v>
      </c>
      <c r="C19" s="22" t="s">
        <v>24</v>
      </c>
      <c r="D19" s="31">
        <f>-('[1]Conso PL'!H41+'[1]Conso PL'!H42)/1000</f>
        <v>-4401.256</v>
      </c>
      <c r="E19" s="24">
        <v>-5949</v>
      </c>
      <c r="F19" s="25">
        <f>'[1]CumPL-Conso'!L37/1000</f>
        <v>-12876.320589999988</v>
      </c>
      <c r="G19" s="26">
        <v>-18056</v>
      </c>
    </row>
    <row r="20" spans="1:7" ht="15">
      <c r="A20" s="20"/>
      <c r="B20" s="21" t="s">
        <v>21</v>
      </c>
      <c r="C20" s="22" t="s">
        <v>25</v>
      </c>
      <c r="D20" s="31">
        <f>-'[1]Conso PL'!H22/1000</f>
        <v>-477.6685</v>
      </c>
      <c r="E20" s="24">
        <v>-1156</v>
      </c>
      <c r="F20" s="32">
        <f>-'[1]CumPL-Conso'!L16/1000</f>
        <v>-1433.006</v>
      </c>
      <c r="G20" s="26">
        <v>-3720</v>
      </c>
    </row>
    <row r="21" spans="1:7" ht="12.75">
      <c r="A21" s="20"/>
      <c r="B21" s="21" t="s">
        <v>26</v>
      </c>
      <c r="C21" s="22" t="s">
        <v>27</v>
      </c>
      <c r="D21" s="23">
        <v>-3210</v>
      </c>
      <c r="E21" s="24">
        <v>-2422</v>
      </c>
      <c r="F21" s="25">
        <v>-3210</v>
      </c>
      <c r="G21" s="26">
        <v>-2422</v>
      </c>
    </row>
    <row r="22" spans="1:7" ht="25.5">
      <c r="A22" s="20"/>
      <c r="B22" s="28" t="s">
        <v>28</v>
      </c>
      <c r="C22" s="33" t="s">
        <v>29</v>
      </c>
      <c r="D22" s="23">
        <v>-8065</v>
      </c>
      <c r="E22" s="34">
        <v>-9764</v>
      </c>
      <c r="F22" s="35">
        <v>-17703</v>
      </c>
      <c r="G22" s="26">
        <v>-24973</v>
      </c>
    </row>
    <row r="23" spans="1:7" ht="12.75">
      <c r="A23" s="20"/>
      <c r="B23" s="21" t="s">
        <v>30</v>
      </c>
      <c r="C23" s="22" t="s">
        <v>31</v>
      </c>
      <c r="D23" s="23">
        <v>0</v>
      </c>
      <c r="E23" s="24">
        <v>0</v>
      </c>
      <c r="F23" s="25"/>
      <c r="G23" s="26"/>
    </row>
    <row r="24" spans="1:7" ht="38.25">
      <c r="A24" s="20"/>
      <c r="B24" s="28" t="s">
        <v>32</v>
      </c>
      <c r="C24" s="29" t="s">
        <v>33</v>
      </c>
      <c r="D24" s="23">
        <f>D22</f>
        <v>-8065</v>
      </c>
      <c r="E24" s="34">
        <f>E22</f>
        <v>-9764</v>
      </c>
      <c r="F24" s="25">
        <f>+F22</f>
        <v>-17703</v>
      </c>
      <c r="G24" s="26">
        <f>G22</f>
        <v>-24973</v>
      </c>
    </row>
    <row r="25" spans="1:7" ht="12.75">
      <c r="A25" s="20"/>
      <c r="B25" s="21" t="s">
        <v>34</v>
      </c>
      <c r="C25" s="22" t="s">
        <v>35</v>
      </c>
      <c r="D25" s="23">
        <v>0</v>
      </c>
      <c r="E25" s="34">
        <v>0</v>
      </c>
      <c r="F25" s="25">
        <v>0</v>
      </c>
      <c r="G25" s="26">
        <v>0</v>
      </c>
    </row>
    <row r="26" spans="1:7" ht="25.5">
      <c r="A26" s="36"/>
      <c r="B26" s="37" t="s">
        <v>36</v>
      </c>
      <c r="C26" s="38" t="s">
        <v>37</v>
      </c>
      <c r="D26" s="39">
        <f>D24</f>
        <v>-8065</v>
      </c>
      <c r="E26" s="40">
        <f>E24</f>
        <v>-9764</v>
      </c>
      <c r="F26" s="41">
        <f>+F24</f>
        <v>-17703</v>
      </c>
      <c r="G26" s="42">
        <f>G24</f>
        <v>-24973</v>
      </c>
    </row>
    <row r="27" spans="1:7" ht="12.75">
      <c r="A27" s="20"/>
      <c r="B27" s="21" t="s">
        <v>38</v>
      </c>
      <c r="C27" s="22" t="s">
        <v>39</v>
      </c>
      <c r="D27" s="23">
        <v>0</v>
      </c>
      <c r="E27" s="34">
        <v>0</v>
      </c>
      <c r="F27" s="25">
        <v>0</v>
      </c>
      <c r="G27" s="26">
        <v>0</v>
      </c>
    </row>
    <row r="28" spans="1:7" ht="12.75">
      <c r="A28" s="20"/>
      <c r="B28" s="28" t="s">
        <v>40</v>
      </c>
      <c r="C28" s="29" t="s">
        <v>41</v>
      </c>
      <c r="D28" s="23">
        <v>0</v>
      </c>
      <c r="E28" s="34">
        <v>0</v>
      </c>
      <c r="F28" s="25">
        <v>0</v>
      </c>
      <c r="G28" s="26">
        <v>0</v>
      </c>
    </row>
    <row r="29" spans="1:7" ht="25.5">
      <c r="A29" s="36"/>
      <c r="B29" s="37" t="s">
        <v>42</v>
      </c>
      <c r="C29" s="43" t="s">
        <v>43</v>
      </c>
      <c r="D29" s="39">
        <f>D26</f>
        <v>-8065</v>
      </c>
      <c r="E29" s="40">
        <f>E26</f>
        <v>-9764</v>
      </c>
      <c r="F29" s="41">
        <f>F26</f>
        <v>-17703</v>
      </c>
      <c r="G29" s="42">
        <f>G26</f>
        <v>-24973</v>
      </c>
    </row>
    <row r="30" spans="1:7" ht="12.75">
      <c r="A30" s="44"/>
      <c r="B30" s="45" t="s">
        <v>44</v>
      </c>
      <c r="C30" s="29" t="s">
        <v>45</v>
      </c>
      <c r="D30" s="23">
        <v>0</v>
      </c>
      <c r="E30" s="34">
        <v>0</v>
      </c>
      <c r="F30" s="25">
        <v>0</v>
      </c>
      <c r="G30" s="26">
        <v>0</v>
      </c>
    </row>
    <row r="31" spans="1:7" ht="12.75">
      <c r="A31" s="20"/>
      <c r="B31" s="45" t="s">
        <v>38</v>
      </c>
      <c r="C31" s="29" t="s">
        <v>46</v>
      </c>
      <c r="D31" s="23"/>
      <c r="E31" s="34"/>
      <c r="F31" s="25"/>
      <c r="G31" s="26"/>
    </row>
    <row r="32" spans="1:7" ht="25.5">
      <c r="A32" s="20"/>
      <c r="B32" s="45" t="s">
        <v>47</v>
      </c>
      <c r="C32" s="29" t="s">
        <v>48</v>
      </c>
      <c r="D32" s="23">
        <v>0</v>
      </c>
      <c r="E32" s="34">
        <v>0</v>
      </c>
      <c r="F32" s="25">
        <v>0</v>
      </c>
      <c r="G32" s="26">
        <v>0</v>
      </c>
    </row>
    <row r="33" spans="1:7" ht="25.5">
      <c r="A33" s="20"/>
      <c r="B33" s="46" t="s">
        <v>49</v>
      </c>
      <c r="C33" s="29" t="s">
        <v>50</v>
      </c>
      <c r="D33" s="23">
        <f>D29</f>
        <v>-8065</v>
      </c>
      <c r="E33" s="47">
        <f>E29</f>
        <v>-9764</v>
      </c>
      <c r="F33" s="23">
        <f>F29</f>
        <v>-17703</v>
      </c>
      <c r="G33" s="26">
        <f>G26</f>
        <v>-24973</v>
      </c>
    </row>
    <row r="34" spans="1:7" ht="38.25">
      <c r="A34" s="27">
        <v>3</v>
      </c>
      <c r="B34" s="28"/>
      <c r="C34" s="29" t="s">
        <v>51</v>
      </c>
      <c r="D34" s="23">
        <v>0</v>
      </c>
      <c r="E34" s="34">
        <v>0</v>
      </c>
      <c r="F34" s="25">
        <v>0</v>
      </c>
      <c r="G34" s="26">
        <v>0</v>
      </c>
    </row>
    <row r="35" spans="1:7" ht="12.75">
      <c r="A35" s="20"/>
      <c r="B35" s="21" t="s">
        <v>17</v>
      </c>
      <c r="C35" s="22" t="s">
        <v>52</v>
      </c>
      <c r="D35" s="48">
        <f>D33/25000*100</f>
        <v>-32.26</v>
      </c>
      <c r="E35" s="49">
        <v>-39.06</v>
      </c>
      <c r="F35" s="48">
        <f>F33/25000*100</f>
        <v>-70.812</v>
      </c>
      <c r="G35" s="50">
        <f>G33/25000*100</f>
        <v>-99.892</v>
      </c>
    </row>
    <row r="36" spans="1:7" ht="12.75">
      <c r="A36" s="20"/>
      <c r="B36" s="21" t="s">
        <v>19</v>
      </c>
      <c r="C36" s="22" t="s">
        <v>53</v>
      </c>
      <c r="D36" s="23">
        <v>0</v>
      </c>
      <c r="E36" s="34">
        <v>0</v>
      </c>
      <c r="F36" s="25">
        <v>0</v>
      </c>
      <c r="G36" s="26">
        <v>0</v>
      </c>
    </row>
    <row r="37" spans="1:7" ht="12.75">
      <c r="A37" s="20">
        <v>4</v>
      </c>
      <c r="B37" s="21" t="s">
        <v>17</v>
      </c>
      <c r="C37" s="22" t="s">
        <v>54</v>
      </c>
      <c r="D37" s="49">
        <v>0</v>
      </c>
      <c r="E37" s="49">
        <v>0</v>
      </c>
      <c r="F37" s="49">
        <v>0</v>
      </c>
      <c r="G37" s="50">
        <v>0</v>
      </c>
    </row>
    <row r="38" spans="1:7" ht="12.75">
      <c r="A38" s="20"/>
      <c r="B38" s="21" t="s">
        <v>19</v>
      </c>
      <c r="C38" s="22" t="s">
        <v>55</v>
      </c>
      <c r="D38" s="47">
        <v>0</v>
      </c>
      <c r="E38" s="34">
        <v>0</v>
      </c>
      <c r="F38" s="34">
        <v>0</v>
      </c>
      <c r="G38" s="26">
        <v>0</v>
      </c>
    </row>
    <row r="39" spans="1:7" ht="12.75">
      <c r="A39" s="8">
        <v>5</v>
      </c>
      <c r="B39" s="51"/>
      <c r="C39" s="52" t="s">
        <v>56</v>
      </c>
      <c r="D39" s="53">
        <v>0</v>
      </c>
      <c r="E39" s="54">
        <v>0</v>
      </c>
      <c r="F39" s="54">
        <v>0</v>
      </c>
      <c r="G39" s="55">
        <v>0</v>
      </c>
    </row>
    <row r="40" spans="1:7" ht="12.75">
      <c r="A40" s="15"/>
      <c r="B40" s="56"/>
      <c r="C40" s="16"/>
      <c r="D40" s="57"/>
      <c r="E40" s="58"/>
      <c r="F40" s="58"/>
      <c r="G40" s="59"/>
    </row>
    <row r="42" ht="13.5" thickBot="1"/>
    <row r="43" spans="1:7" ht="13.5" thickTop="1">
      <c r="A43" s="6"/>
      <c r="B43" s="7"/>
      <c r="C43" s="60"/>
      <c r="D43" s="61" t="s">
        <v>57</v>
      </c>
      <c r="E43" s="7"/>
      <c r="F43" s="61" t="s">
        <v>58</v>
      </c>
      <c r="G43" s="62"/>
    </row>
    <row r="44" spans="1:7" ht="12.75">
      <c r="A44" s="15"/>
      <c r="B44" s="16"/>
      <c r="C44" s="63"/>
      <c r="D44" s="64"/>
      <c r="E44" s="16"/>
      <c r="F44" s="65" t="s">
        <v>59</v>
      </c>
      <c r="G44" s="66"/>
    </row>
    <row r="45" spans="1:7" ht="15">
      <c r="A45" s="67">
        <v>6</v>
      </c>
      <c r="B45" s="51"/>
      <c r="C45" s="51" t="s">
        <v>60</v>
      </c>
      <c r="D45" s="9"/>
      <c r="E45" s="68">
        <f>'[1]CBS'!D57</f>
        <v>-9.05062687</v>
      </c>
      <c r="F45" s="9"/>
      <c r="G45" s="69">
        <f>'[1]CBS'!E57</f>
        <v>-8.34252</v>
      </c>
    </row>
    <row r="46" spans="1:7" ht="12.75">
      <c r="A46" s="67"/>
      <c r="B46" s="51"/>
      <c r="C46" s="51"/>
      <c r="D46" s="9"/>
      <c r="E46" s="70"/>
      <c r="F46" s="9"/>
      <c r="G46" s="71"/>
    </row>
    <row r="47" spans="1:7" ht="13.5" thickBot="1">
      <c r="A47" s="72"/>
      <c r="B47" s="73"/>
      <c r="C47" s="73"/>
      <c r="D47" s="74"/>
      <c r="E47" s="75"/>
      <c r="F47" s="74"/>
      <c r="G47" s="76"/>
    </row>
    <row r="48" ht="13.5" thickTop="1"/>
  </sheetData>
  <mergeCells count="2">
    <mergeCell ref="D9:E9"/>
    <mergeCell ref="F9:G9"/>
  </mergeCells>
  <printOptions/>
  <pageMargins left="0.25" right="0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75" zoomScaleNormal="75" workbookViewId="0" topLeftCell="A33">
      <selection activeCell="D55" sqref="D55"/>
    </sheetView>
  </sheetViews>
  <sheetFormatPr defaultColWidth="9.140625" defaultRowHeight="12.75"/>
  <cols>
    <col min="1" max="1" width="9.140625" style="2" customWidth="1"/>
    <col min="2" max="2" width="63.00390625" style="0" customWidth="1"/>
    <col min="3" max="3" width="7.8515625" style="0" customWidth="1"/>
    <col min="4" max="4" width="18.00390625" style="3" customWidth="1"/>
    <col min="5" max="5" width="14.28125" style="4" customWidth="1"/>
  </cols>
  <sheetData>
    <row r="1" spans="2:3" ht="14.25">
      <c r="B1" s="2" t="s">
        <v>0</v>
      </c>
      <c r="C1" s="2"/>
    </row>
    <row r="2" spans="2:3" ht="14.25">
      <c r="B2" s="2" t="s">
        <v>1</v>
      </c>
      <c r="C2" s="2"/>
    </row>
    <row r="3" spans="2:3" ht="14.25">
      <c r="B3" s="2"/>
      <c r="C3" s="2"/>
    </row>
    <row r="4" spans="2:3" ht="14.25">
      <c r="B4" s="2" t="s">
        <v>2</v>
      </c>
      <c r="C4" s="2"/>
    </row>
    <row r="5" spans="2:3" ht="15">
      <c r="B5" s="5"/>
      <c r="C5" s="5"/>
    </row>
    <row r="6" spans="2:3" ht="14.25">
      <c r="B6" s="2"/>
      <c r="C6" s="2"/>
    </row>
    <row r="7" spans="2:3" ht="14.25">
      <c r="B7" s="2" t="s">
        <v>99</v>
      </c>
      <c r="C7" s="2"/>
    </row>
    <row r="8" spans="2:3" ht="14.25">
      <c r="B8" s="2"/>
      <c r="C8" s="2"/>
    </row>
    <row r="9" spans="2:5" ht="14.25">
      <c r="B9" s="2"/>
      <c r="C9" s="2"/>
      <c r="D9" s="77" t="s">
        <v>61</v>
      </c>
      <c r="E9" s="78" t="s">
        <v>62</v>
      </c>
    </row>
    <row r="10" spans="4:5" ht="57">
      <c r="D10" s="79" t="s">
        <v>63</v>
      </c>
      <c r="E10" s="80" t="s">
        <v>64</v>
      </c>
    </row>
    <row r="11" spans="4:5" ht="14.25">
      <c r="D11" s="77" t="s">
        <v>14</v>
      </c>
      <c r="E11" s="78" t="s">
        <v>65</v>
      </c>
    </row>
    <row r="12" spans="4:5" ht="14.25">
      <c r="D12" s="77" t="s">
        <v>16</v>
      </c>
      <c r="E12" s="78" t="s">
        <v>16</v>
      </c>
    </row>
    <row r="14" spans="1:5" ht="15">
      <c r="A14" s="2">
        <v>1</v>
      </c>
      <c r="B14" s="2" t="s">
        <v>66</v>
      </c>
      <c r="C14" s="5"/>
      <c r="D14" s="3">
        <f>'[1]Conso BS'!J9/1000</f>
        <v>13959.808</v>
      </c>
      <c r="E14" s="4">
        <v>18603</v>
      </c>
    </row>
    <row r="15" spans="1:5" ht="14.25">
      <c r="A15" s="2">
        <v>2</v>
      </c>
      <c r="B15" s="2" t="s">
        <v>67</v>
      </c>
      <c r="C15" s="2"/>
      <c r="D15" s="3">
        <v>0</v>
      </c>
      <c r="E15" s="4">
        <v>0</v>
      </c>
    </row>
    <row r="16" spans="1:5" ht="14.25">
      <c r="A16" s="2">
        <v>3</v>
      </c>
      <c r="B16" s="2" t="s">
        <v>68</v>
      </c>
      <c r="C16" s="2"/>
      <c r="D16" s="3">
        <v>0</v>
      </c>
      <c r="E16" s="4">
        <v>0</v>
      </c>
    </row>
    <row r="17" spans="1:5" ht="14.25">
      <c r="A17" s="2">
        <v>4</v>
      </c>
      <c r="B17" s="2" t="s">
        <v>69</v>
      </c>
      <c r="C17" s="2"/>
      <c r="D17" s="3">
        <v>0</v>
      </c>
      <c r="E17" s="4">
        <v>0</v>
      </c>
    </row>
    <row r="19" spans="1:3" ht="14.25">
      <c r="A19" s="2">
        <v>5</v>
      </c>
      <c r="B19" s="2" t="s">
        <v>70</v>
      </c>
      <c r="C19" s="2"/>
    </row>
    <row r="20" spans="2:5" ht="15">
      <c r="B20" s="81" t="s">
        <v>71</v>
      </c>
      <c r="C20" s="81"/>
      <c r="D20" s="3">
        <v>0</v>
      </c>
      <c r="E20" s="4">
        <v>0</v>
      </c>
    </row>
    <row r="21" spans="2:5" ht="15">
      <c r="B21" s="81" t="s">
        <v>72</v>
      </c>
      <c r="C21" s="81"/>
      <c r="D21" s="3">
        <v>0</v>
      </c>
      <c r="E21" s="4">
        <v>0</v>
      </c>
    </row>
    <row r="22" spans="2:5" ht="15">
      <c r="B22" s="81" t="s">
        <v>73</v>
      </c>
      <c r="C22" s="81"/>
      <c r="D22" s="3">
        <v>0</v>
      </c>
      <c r="E22" s="4">
        <v>0</v>
      </c>
    </row>
    <row r="23" spans="2:5" ht="15">
      <c r="B23" s="81" t="s">
        <v>74</v>
      </c>
      <c r="C23" s="81"/>
      <c r="D23" s="3">
        <f>'[1]Conso BS'!J20/1000</f>
        <v>350</v>
      </c>
      <c r="E23" s="4">
        <v>0</v>
      </c>
    </row>
    <row r="24" spans="2:5" ht="15">
      <c r="B24" s="81" t="s">
        <v>75</v>
      </c>
      <c r="C24" s="81"/>
      <c r="D24" s="3">
        <f>'[1]Conso BS'!J21/1000</f>
        <v>611.586</v>
      </c>
      <c r="E24" s="4">
        <v>20</v>
      </c>
    </row>
    <row r="25" spans="2:5" ht="15">
      <c r="B25" s="81" t="s">
        <v>76</v>
      </c>
      <c r="C25" s="81"/>
      <c r="D25" s="3">
        <f>'[1]Conso BS'!J22/1000</f>
        <v>208.224</v>
      </c>
      <c r="E25" s="4">
        <v>136</v>
      </c>
    </row>
    <row r="26" spans="4:5" ht="14.25">
      <c r="D26" s="82">
        <f>SUM(D20:D25)</f>
        <v>1169.81</v>
      </c>
      <c r="E26" s="83">
        <f>SUM(E19:E25)</f>
        <v>156</v>
      </c>
    </row>
    <row r="28" spans="1:3" ht="14.25">
      <c r="A28" s="2">
        <v>6</v>
      </c>
      <c r="B28" s="2" t="s">
        <v>77</v>
      </c>
      <c r="C28" s="2"/>
    </row>
    <row r="29" spans="2:5" ht="15">
      <c r="B29" s="81" t="s">
        <v>78</v>
      </c>
      <c r="C29" s="81"/>
      <c r="D29" s="3">
        <f>'[1]Conso BS'!J26/1000+'[1]Conso BS'!J27/1000</f>
        <v>223575.01093000002</v>
      </c>
      <c r="E29" s="4">
        <v>131588</v>
      </c>
    </row>
    <row r="30" spans="2:5" ht="15">
      <c r="B30" s="81" t="s">
        <v>79</v>
      </c>
      <c r="C30" s="81"/>
      <c r="D30" s="3">
        <f>'[1]Conso BS'!J28/1000</f>
        <v>3219.543</v>
      </c>
      <c r="E30" s="4">
        <v>3219</v>
      </c>
    </row>
    <row r="31" spans="2:5" ht="15">
      <c r="B31" s="81" t="s">
        <v>80</v>
      </c>
      <c r="C31" s="81"/>
      <c r="D31" s="3">
        <f>'[1]Conso BS'!J29/1000</f>
        <v>13173.04375</v>
      </c>
      <c r="E31" s="4">
        <v>11305</v>
      </c>
    </row>
    <row r="32" spans="2:5" ht="15">
      <c r="B32" s="81" t="s">
        <v>81</v>
      </c>
      <c r="C32" s="81"/>
      <c r="D32" s="3">
        <f>'[1]Conso BS'!J30/1000</f>
        <v>1427.692</v>
      </c>
      <c r="E32" s="4">
        <v>1428</v>
      </c>
    </row>
    <row r="33" spans="2:5" ht="15">
      <c r="B33" s="81"/>
      <c r="C33" s="81"/>
      <c r="D33" s="82">
        <v>241396</v>
      </c>
      <c r="E33" s="83">
        <f>SUM(E29:E32)</f>
        <v>147540</v>
      </c>
    </row>
    <row r="34" spans="2:3" ht="15">
      <c r="B34" s="81"/>
      <c r="C34" s="81"/>
    </row>
    <row r="35" spans="1:5" ht="14.25">
      <c r="A35" s="2">
        <v>7</v>
      </c>
      <c r="B35" s="2" t="s">
        <v>82</v>
      </c>
      <c r="C35" s="2"/>
      <c r="D35" s="84">
        <v>-240226</v>
      </c>
      <c r="E35" s="85">
        <f>E26-E33</f>
        <v>-147384</v>
      </c>
    </row>
    <row r="37" spans="4:5" ht="15" thickBot="1">
      <c r="D37" s="86">
        <f>D14+D35</f>
        <v>-226266.192</v>
      </c>
      <c r="E37" s="87">
        <f>E14+E35</f>
        <v>-128781</v>
      </c>
    </row>
    <row r="39" spans="1:3" ht="14.25">
      <c r="A39" s="2">
        <v>8</v>
      </c>
      <c r="B39" s="2" t="s">
        <v>83</v>
      </c>
      <c r="C39" s="2"/>
    </row>
    <row r="40" spans="2:5" ht="15">
      <c r="B40" s="81" t="s">
        <v>84</v>
      </c>
      <c r="C40" s="81"/>
      <c r="D40" s="3">
        <f>'[1]Conso BS'!J39/1000</f>
        <v>25000</v>
      </c>
      <c r="E40" s="4">
        <v>25000</v>
      </c>
    </row>
    <row r="41" spans="2:3" ht="14.25">
      <c r="B41" s="2" t="s">
        <v>85</v>
      </c>
      <c r="C41" s="2"/>
    </row>
    <row r="42" spans="2:5" ht="15">
      <c r="B42" s="81" t="s">
        <v>86</v>
      </c>
      <c r="C42" s="81"/>
      <c r="D42" s="3">
        <f>'[1]Conso BS'!J41/1000</f>
        <v>1050</v>
      </c>
      <c r="E42" s="4">
        <v>1050</v>
      </c>
    </row>
    <row r="43" spans="2:5" ht="15">
      <c r="B43" s="81" t="s">
        <v>87</v>
      </c>
      <c r="C43" s="81"/>
      <c r="D43" s="3">
        <v>0</v>
      </c>
      <c r="E43" s="4">
        <v>0</v>
      </c>
    </row>
    <row r="44" spans="2:5" ht="15">
      <c r="B44" s="81" t="s">
        <v>88</v>
      </c>
      <c r="C44" s="81"/>
      <c r="D44" s="3">
        <v>0</v>
      </c>
      <c r="E44" s="4">
        <v>0</v>
      </c>
    </row>
    <row r="45" spans="2:5" ht="15">
      <c r="B45" s="81" t="s">
        <v>89</v>
      </c>
      <c r="C45" s="81"/>
      <c r="D45" s="3">
        <v>0</v>
      </c>
      <c r="E45" s="4">
        <v>0</v>
      </c>
    </row>
    <row r="46" spans="2:5" ht="15">
      <c r="B46" s="81" t="s">
        <v>90</v>
      </c>
      <c r="C46" s="81"/>
      <c r="D46" s="84">
        <f>'[1]Conso BS'!J45/1000</f>
        <v>-257015.67175</v>
      </c>
      <c r="E46" s="85">
        <v>-239313</v>
      </c>
    </row>
    <row r="47" spans="2:5" ht="15">
      <c r="B47" s="81" t="s">
        <v>91</v>
      </c>
      <c r="C47" s="81"/>
      <c r="D47" s="3">
        <v>0</v>
      </c>
      <c r="E47" s="4">
        <v>0</v>
      </c>
    </row>
    <row r="48" spans="2:5" ht="15">
      <c r="B48" s="81" t="s">
        <v>92</v>
      </c>
      <c r="C48" s="2"/>
      <c r="D48" s="88">
        <f>'[1]Conso BS'!J48/1000</f>
        <v>4700</v>
      </c>
      <c r="E48" s="89">
        <v>4700</v>
      </c>
    </row>
    <row r="49" spans="4:5" ht="14.25">
      <c r="D49" s="90">
        <f>SUM(D40:D48)</f>
        <v>-226265.67175</v>
      </c>
      <c r="E49" s="91">
        <f>SUM(E40:E48)</f>
        <v>-208563</v>
      </c>
    </row>
    <row r="50" spans="1:5" ht="14.25">
      <c r="A50" s="2">
        <v>9</v>
      </c>
      <c r="B50" s="2" t="s">
        <v>93</v>
      </c>
      <c r="C50" s="2"/>
      <c r="D50" s="3">
        <v>0</v>
      </c>
      <c r="E50" s="4">
        <v>0</v>
      </c>
    </row>
    <row r="51" spans="2:3" ht="14.25">
      <c r="B51" s="2"/>
      <c r="C51" s="2"/>
    </row>
    <row r="52" spans="1:5" ht="14.25">
      <c r="A52" s="2">
        <v>10</v>
      </c>
      <c r="B52" s="2" t="s">
        <v>94</v>
      </c>
      <c r="C52" s="2"/>
      <c r="D52" s="3">
        <v>0</v>
      </c>
      <c r="E52" s="4">
        <v>0</v>
      </c>
    </row>
    <row r="53" spans="2:3" ht="14.25">
      <c r="B53" s="2"/>
      <c r="C53" s="2"/>
    </row>
    <row r="54" spans="1:5" ht="14.25">
      <c r="A54" s="2">
        <v>11</v>
      </c>
      <c r="B54" s="2" t="s">
        <v>95</v>
      </c>
      <c r="C54" s="2"/>
      <c r="D54" s="3">
        <v>0</v>
      </c>
      <c r="E54" s="4">
        <v>79782</v>
      </c>
    </row>
    <row r="55" spans="2:5" ht="15" thickBot="1">
      <c r="B55" s="2"/>
      <c r="C55" s="2"/>
      <c r="D55" s="86">
        <f>D49</f>
        <v>-226265.67175</v>
      </c>
      <c r="E55" s="87">
        <f>E49+E54</f>
        <v>-128781</v>
      </c>
    </row>
    <row r="56" spans="2:3" ht="14.25">
      <c r="B56" s="2"/>
      <c r="C56" s="2"/>
    </row>
    <row r="57" spans="1:5" ht="14.25">
      <c r="A57" s="2">
        <v>12</v>
      </c>
      <c r="B57" s="2" t="s">
        <v>96</v>
      </c>
      <c r="C57" s="2"/>
      <c r="D57" s="92">
        <f>D55/D40</f>
        <v>-9.05062687</v>
      </c>
      <c r="E57" s="93">
        <f>(E40+E42+E46+E48)/E40</f>
        <v>-8.34252</v>
      </c>
    </row>
    <row r="58" spans="2:3" ht="14.25">
      <c r="B58" s="2"/>
      <c r="C58" s="2"/>
    </row>
    <row r="60" spans="2:3" ht="14.25">
      <c r="B60" s="94" t="s">
        <v>97</v>
      </c>
      <c r="C60" s="94"/>
    </row>
    <row r="63" spans="2:5" ht="15" hidden="1">
      <c r="B63" s="95" t="s">
        <v>98</v>
      </c>
      <c r="C63" s="95"/>
      <c r="D63" s="3">
        <f>D37-D55</f>
        <v>-0.520250000001397</v>
      </c>
      <c r="E63" s="4">
        <f>E37-E55</f>
        <v>0</v>
      </c>
    </row>
  </sheetData>
  <printOptions/>
  <pageMargins left="0.75" right="0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workbookViewId="0" topLeftCell="A5">
      <selection activeCell="I27" sqref="I27"/>
    </sheetView>
  </sheetViews>
  <sheetFormatPr defaultColWidth="9.140625" defaultRowHeight="12.75"/>
  <cols>
    <col min="1" max="1" width="47.7109375" style="0" customWidth="1"/>
    <col min="2" max="2" width="16.00390625" style="0" hidden="1" customWidth="1"/>
    <col min="3" max="3" width="15.140625" style="0" hidden="1" customWidth="1"/>
    <col min="4" max="4" width="15.28125" style="96" hidden="1" customWidth="1"/>
    <col min="5" max="5" width="1.421875" style="96" hidden="1" customWidth="1"/>
    <col min="6" max="6" width="13.28125" style="0" hidden="1" customWidth="1"/>
    <col min="7" max="7" width="14.421875" style="0" hidden="1" customWidth="1"/>
    <col min="8" max="8" width="23.421875" style="0" customWidth="1"/>
    <col min="9" max="9" width="15.140625" style="0" customWidth="1"/>
  </cols>
  <sheetData>
    <row r="1" ht="14.25">
      <c r="A1" s="2" t="s">
        <v>100</v>
      </c>
    </row>
    <row r="2" ht="14.25">
      <c r="A2" s="2" t="s">
        <v>1</v>
      </c>
    </row>
    <row r="3" ht="14.25">
      <c r="A3" s="2"/>
    </row>
    <row r="4" spans="1:5" ht="14.25">
      <c r="A4" s="2" t="s">
        <v>2</v>
      </c>
      <c r="B4" s="3"/>
      <c r="C4" s="4"/>
      <c r="D4"/>
      <c r="E4"/>
    </row>
    <row r="5" spans="1:5" ht="15">
      <c r="A5" s="5" t="s">
        <v>3</v>
      </c>
      <c r="B5" s="3"/>
      <c r="C5" s="4"/>
      <c r="D5"/>
      <c r="E5"/>
    </row>
    <row r="6" ht="14.25">
      <c r="A6" s="2"/>
    </row>
    <row r="7" ht="14.25">
      <c r="A7" s="2" t="s">
        <v>101</v>
      </c>
    </row>
    <row r="8" ht="14.25">
      <c r="A8" s="2"/>
    </row>
    <row r="9" ht="14.25">
      <c r="A9" s="2"/>
    </row>
    <row r="10" spans="2:9" ht="44.25" customHeight="1">
      <c r="B10" s="97" t="s">
        <v>102</v>
      </c>
      <c r="C10" s="98" t="s">
        <v>103</v>
      </c>
      <c r="D10" s="99" t="s">
        <v>104</v>
      </c>
      <c r="E10" s="99"/>
      <c r="F10" s="97" t="s">
        <v>105</v>
      </c>
      <c r="G10" s="97" t="s">
        <v>105</v>
      </c>
      <c r="H10" s="97"/>
      <c r="I10" s="100" t="s">
        <v>106</v>
      </c>
    </row>
    <row r="11" spans="2:9" ht="15" hidden="1">
      <c r="B11" s="97" t="s">
        <v>10</v>
      </c>
      <c r="C11" s="98" t="s">
        <v>10</v>
      </c>
      <c r="D11" s="99" t="s">
        <v>10</v>
      </c>
      <c r="E11" s="99"/>
      <c r="F11" s="97" t="s">
        <v>107</v>
      </c>
      <c r="G11" s="97" t="s">
        <v>108</v>
      </c>
      <c r="H11" s="97"/>
      <c r="I11" s="5"/>
    </row>
    <row r="12" spans="2:9" ht="15" hidden="1">
      <c r="B12" s="97" t="s">
        <v>109</v>
      </c>
      <c r="C12" s="98" t="s">
        <v>109</v>
      </c>
      <c r="D12" s="99" t="s">
        <v>109</v>
      </c>
      <c r="E12" s="99"/>
      <c r="F12" s="5"/>
      <c r="G12" s="5"/>
      <c r="H12" s="5"/>
      <c r="I12" s="5"/>
    </row>
    <row r="13" spans="2:9" ht="15" hidden="1">
      <c r="B13" s="97" t="s">
        <v>14</v>
      </c>
      <c r="C13" s="98" t="s">
        <v>14</v>
      </c>
      <c r="D13" s="99" t="s">
        <v>14</v>
      </c>
      <c r="E13" s="99"/>
      <c r="F13" s="5"/>
      <c r="G13" s="5"/>
      <c r="H13" s="5"/>
      <c r="I13" s="5"/>
    </row>
    <row r="14" spans="2:9" ht="14.25">
      <c r="B14" s="97" t="s">
        <v>110</v>
      </c>
      <c r="C14" s="98" t="s">
        <v>110</v>
      </c>
      <c r="D14" s="99" t="s">
        <v>110</v>
      </c>
      <c r="E14" s="99"/>
      <c r="F14" s="97" t="s">
        <v>110</v>
      </c>
      <c r="G14" s="97" t="s">
        <v>110</v>
      </c>
      <c r="H14" s="97"/>
      <c r="I14" s="97" t="s">
        <v>16</v>
      </c>
    </row>
    <row r="15" ht="12.75">
      <c r="C15" s="101"/>
    </row>
    <row r="16" spans="1:3" ht="14.25">
      <c r="A16" s="2" t="s">
        <v>111</v>
      </c>
      <c r="C16" s="101"/>
    </row>
    <row r="17" spans="1:9" ht="12.75">
      <c r="A17" t="s">
        <v>112</v>
      </c>
      <c r="B17" s="102">
        <f>-14069902-3210000</f>
        <v>-17279902</v>
      </c>
      <c r="C17" s="103">
        <v>-423173</v>
      </c>
      <c r="D17" s="102">
        <f>B17+C17</f>
        <v>-17703075</v>
      </c>
      <c r="E17" s="102"/>
      <c r="I17" s="96">
        <f>(D17+F17-G17)/1000</f>
        <v>-17703.075</v>
      </c>
    </row>
    <row r="18" spans="2:9" ht="12.75">
      <c r="B18" s="4"/>
      <c r="C18" s="104"/>
      <c r="D18" s="102"/>
      <c r="E18" s="102"/>
      <c r="I18" s="96"/>
    </row>
    <row r="19" spans="1:9" ht="12.75">
      <c r="A19" t="s">
        <v>113</v>
      </c>
      <c r="B19" s="4"/>
      <c r="C19" s="104"/>
      <c r="D19" s="102"/>
      <c r="E19" s="102"/>
      <c r="I19" s="96"/>
    </row>
    <row r="20" spans="1:9" ht="12.75">
      <c r="A20" t="s">
        <v>114</v>
      </c>
      <c r="B20" s="4">
        <v>1012646</v>
      </c>
      <c r="C20" s="104">
        <v>420361</v>
      </c>
      <c r="D20" s="102">
        <f>B20+C20</f>
        <v>1433007</v>
      </c>
      <c r="E20" s="102"/>
      <c r="I20" s="96">
        <f>(D20+F20-G20)/1000</f>
        <v>1433.007</v>
      </c>
    </row>
    <row r="21" spans="1:9" ht="12.75">
      <c r="A21" t="s">
        <v>115</v>
      </c>
      <c r="B21" s="4">
        <v>650</v>
      </c>
      <c r="C21" s="104">
        <v>0</v>
      </c>
      <c r="D21" s="102">
        <f>B21+C21</f>
        <v>650</v>
      </c>
      <c r="E21" s="102"/>
      <c r="I21" s="96">
        <f>(D21+F21-G21)/1000</f>
        <v>0.65</v>
      </c>
    </row>
    <row r="22" spans="1:9" ht="12.75">
      <c r="A22" t="s">
        <v>116</v>
      </c>
      <c r="B22" s="4">
        <v>3210000</v>
      </c>
      <c r="C22" s="104">
        <v>0</v>
      </c>
      <c r="D22" s="102">
        <f>B22+C22</f>
        <v>3210000</v>
      </c>
      <c r="E22" s="102"/>
      <c r="I22" s="96">
        <f>(D22+F22-G22)/1000</f>
        <v>3210</v>
      </c>
    </row>
    <row r="23" spans="1:9" ht="12.75">
      <c r="A23" t="s">
        <v>117</v>
      </c>
      <c r="B23" s="4">
        <v>340</v>
      </c>
      <c r="C23" s="104">
        <v>0</v>
      </c>
      <c r="D23" s="102">
        <f>B23+C23</f>
        <v>340</v>
      </c>
      <c r="E23" s="102"/>
      <c r="I23" s="96">
        <f>(D23+F23-G23)/1000+1</f>
        <v>1.34</v>
      </c>
    </row>
    <row r="24" spans="1:9" ht="12.75">
      <c r="A24" t="s">
        <v>118</v>
      </c>
      <c r="B24" s="105">
        <v>12876321</v>
      </c>
      <c r="C24" s="106">
        <v>0</v>
      </c>
      <c r="D24" s="102">
        <f>B24+C24</f>
        <v>12876321</v>
      </c>
      <c r="E24" s="107"/>
      <c r="I24" s="96">
        <f>(D24+F24-G24)/1000</f>
        <v>12876.321</v>
      </c>
    </row>
    <row r="25" spans="2:9" ht="12.75">
      <c r="B25" s="16"/>
      <c r="C25" s="108"/>
      <c r="D25" s="109"/>
      <c r="E25" s="102"/>
      <c r="I25" s="109"/>
    </row>
    <row r="26" spans="1:9" ht="12.75">
      <c r="A26" t="s">
        <v>119</v>
      </c>
      <c r="B26" s="102">
        <f>SUM(B17:B24)</f>
        <v>-179945</v>
      </c>
      <c r="C26" s="104">
        <f>SUM(C17:C24)</f>
        <v>-2812</v>
      </c>
      <c r="D26" s="102">
        <f>B26+C26</f>
        <v>-182757</v>
      </c>
      <c r="E26" s="102"/>
      <c r="I26" s="96">
        <f>SUM(I17:I25)</f>
        <v>-181.75700000000143</v>
      </c>
    </row>
    <row r="27" spans="2:9" ht="12.75">
      <c r="B27" s="102"/>
      <c r="C27" s="104"/>
      <c r="D27" s="102"/>
      <c r="E27" s="102"/>
      <c r="I27" s="96"/>
    </row>
    <row r="28" spans="1:5" ht="15">
      <c r="A28" s="110" t="s">
        <v>120</v>
      </c>
      <c r="B28" s="102"/>
      <c r="C28" s="106"/>
      <c r="D28" s="107"/>
      <c r="E28" s="107"/>
    </row>
    <row r="29" spans="1:9" ht="15">
      <c r="A29" s="5" t="s">
        <v>121</v>
      </c>
      <c r="B29" s="102">
        <f>'[1]Cflow'!B18</f>
        <v>-72000</v>
      </c>
      <c r="C29" s="106">
        <v>0</v>
      </c>
      <c r="D29" s="111">
        <f>+B29+C29</f>
        <v>-72000</v>
      </c>
      <c r="E29" s="102"/>
      <c r="I29" s="96">
        <f>(D29+F29-G29)/1000</f>
        <v>-72</v>
      </c>
    </row>
    <row r="30" spans="1:9" ht="12.75">
      <c r="A30" t="s">
        <v>122</v>
      </c>
      <c r="B30" s="89">
        <f>'[1]Cflow'!B19</f>
        <v>264377.75</v>
      </c>
      <c r="C30" s="112">
        <v>2662</v>
      </c>
      <c r="D30" s="113">
        <f>+B30+C30</f>
        <v>267039.75</v>
      </c>
      <c r="E30" s="102"/>
      <c r="H30" s="96"/>
      <c r="I30" s="114">
        <f>(D30+F30-G30)/1000</f>
        <v>267.03975</v>
      </c>
    </row>
    <row r="31" spans="3:9" ht="12.75">
      <c r="C31" s="104"/>
      <c r="D31" s="115"/>
      <c r="E31" s="102"/>
      <c r="I31" s="109"/>
    </row>
    <row r="32" spans="1:9" ht="12.75">
      <c r="A32" t="s">
        <v>131</v>
      </c>
      <c r="B32" s="4" t="e">
        <f>B26+#REF!</f>
        <v>#REF!</v>
      </c>
      <c r="C32" s="104" t="e">
        <f>C26+#REF!</f>
        <v>#REF!</v>
      </c>
      <c r="D32" s="115" t="e">
        <f>B32+C32</f>
        <v>#REF!</v>
      </c>
      <c r="E32" s="102"/>
      <c r="I32" s="96">
        <f>SUM(I26:I30)</f>
        <v>13.2827499999986</v>
      </c>
    </row>
    <row r="33" spans="2:9" ht="12.75">
      <c r="B33" s="4"/>
      <c r="C33" s="104"/>
      <c r="D33" s="115"/>
      <c r="E33" s="102"/>
      <c r="I33" s="96"/>
    </row>
    <row r="34" spans="1:9" ht="14.25">
      <c r="A34" s="2" t="s">
        <v>123</v>
      </c>
      <c r="B34" s="4"/>
      <c r="C34" s="104"/>
      <c r="D34" s="115"/>
      <c r="E34" s="102"/>
      <c r="I34" s="96"/>
    </row>
    <row r="35" spans="1:9" ht="12.75">
      <c r="A35" t="s">
        <v>124</v>
      </c>
      <c r="B35" s="102">
        <v>-990</v>
      </c>
      <c r="C35" s="106">
        <v>150</v>
      </c>
      <c r="D35" s="111">
        <f>B35+C35</f>
        <v>-840</v>
      </c>
      <c r="E35" s="107"/>
      <c r="I35" s="96">
        <f>(D35+F35-G35)/1000</f>
        <v>-0.84</v>
      </c>
    </row>
    <row r="36" spans="1:9" ht="12.75">
      <c r="A36" t="s">
        <v>125</v>
      </c>
      <c r="B36" s="89">
        <v>380000</v>
      </c>
      <c r="C36" s="112">
        <v>0</v>
      </c>
      <c r="D36" s="113">
        <f>B36+C36</f>
        <v>380000</v>
      </c>
      <c r="E36" s="102"/>
      <c r="I36" s="109">
        <f>(D36+F36-G36)/1000</f>
        <v>380</v>
      </c>
    </row>
    <row r="37" spans="1:9" ht="12.75">
      <c r="A37" t="s">
        <v>148</v>
      </c>
      <c r="B37" s="102">
        <f>SUM(B35:B36)</f>
        <v>379010</v>
      </c>
      <c r="C37" s="104">
        <f>SUM(C35:C36)</f>
        <v>150</v>
      </c>
      <c r="D37" s="115">
        <f>SUM(D35:D36)</f>
        <v>379160</v>
      </c>
      <c r="E37" s="102"/>
      <c r="I37" s="96">
        <f>(D37+F37-G37)/1000</f>
        <v>379.16</v>
      </c>
    </row>
    <row r="38" spans="1:9" s="116" customFormat="1" ht="12.75">
      <c r="A38"/>
      <c r="B38" s="102"/>
      <c r="C38" s="104"/>
      <c r="D38" s="115"/>
      <c r="E38" s="115"/>
      <c r="I38" s="96"/>
    </row>
    <row r="39" spans="1:9" ht="14.25">
      <c r="A39" s="2" t="s">
        <v>126</v>
      </c>
      <c r="B39" s="102"/>
      <c r="C39" s="104"/>
      <c r="D39" s="115"/>
      <c r="E39" s="102"/>
      <c r="I39" s="96"/>
    </row>
    <row r="40" spans="1:9" s="116" customFormat="1" ht="12.75">
      <c r="A40" t="s">
        <v>127</v>
      </c>
      <c r="B40" s="4">
        <v>550000</v>
      </c>
      <c r="C40" s="106">
        <v>0</v>
      </c>
      <c r="D40" s="111">
        <f>B40+C40</f>
        <v>550000</v>
      </c>
      <c r="E40" s="115"/>
      <c r="I40" s="96">
        <f>(D40+F40-G40)/1000</f>
        <v>550</v>
      </c>
    </row>
    <row r="41" spans="1:5" s="116" customFormat="1" ht="12.75">
      <c r="A41"/>
      <c r="B41"/>
      <c r="C41" s="101"/>
      <c r="E41" s="115"/>
    </row>
    <row r="42" spans="1:9" s="116" customFormat="1" ht="12.75">
      <c r="A42" t="s">
        <v>132</v>
      </c>
      <c r="B42" s="96" t="e">
        <f>B32+B37+#REF!</f>
        <v>#REF!</v>
      </c>
      <c r="C42" s="103" t="e">
        <f>C32+C37+#REF!</f>
        <v>#REF!</v>
      </c>
      <c r="D42" s="117" t="e">
        <f>B42+C42</f>
        <v>#REF!</v>
      </c>
      <c r="E42" s="111"/>
      <c r="I42" s="96">
        <f>I32+I40+I37</f>
        <v>942.4427499999986</v>
      </c>
    </row>
    <row r="43" spans="1:9" ht="12.75">
      <c r="A43" t="s">
        <v>128</v>
      </c>
      <c r="B43" s="102">
        <v>-23304977</v>
      </c>
      <c r="C43" s="103">
        <v>189</v>
      </c>
      <c r="D43" s="117">
        <f>B43+C43</f>
        <v>-23304788</v>
      </c>
      <c r="I43" s="114">
        <v>20</v>
      </c>
    </row>
    <row r="44" spans="1:9" ht="13.5" thickBot="1">
      <c r="A44" t="s">
        <v>129</v>
      </c>
      <c r="B44" s="118" t="e">
        <f>SUM(B42:B43)</f>
        <v>#REF!</v>
      </c>
      <c r="C44" s="119" t="e">
        <f>SUM(C41:C43)</f>
        <v>#REF!</v>
      </c>
      <c r="D44" s="120" t="e">
        <f>B44+C44</f>
        <v>#REF!</v>
      </c>
      <c r="I44" s="118">
        <f>I42+I43</f>
        <v>962.4427499999986</v>
      </c>
    </row>
    <row r="45" spans="3:9" ht="13.5" thickTop="1">
      <c r="C45" s="103"/>
      <c r="D45" s="117"/>
      <c r="I45" s="114"/>
    </row>
    <row r="46" spans="3:9" ht="12.75">
      <c r="C46" s="101"/>
      <c r="I46" s="114"/>
    </row>
    <row r="47" spans="1:9" ht="12.75">
      <c r="A47" t="s">
        <v>130</v>
      </c>
      <c r="B47" s="4">
        <v>350000</v>
      </c>
      <c r="C47" s="103">
        <v>0</v>
      </c>
      <c r="D47" s="117">
        <f>B47+C47</f>
        <v>350000</v>
      </c>
      <c r="I47" s="114">
        <f>(D47+F47-G47)/1000</f>
        <v>350</v>
      </c>
    </row>
    <row r="48" spans="1:9" ht="12.75">
      <c r="A48" t="s">
        <v>75</v>
      </c>
      <c r="B48" s="4">
        <v>611397</v>
      </c>
      <c r="C48" s="103">
        <v>189</v>
      </c>
      <c r="D48" s="117">
        <f>B48+C48</f>
        <v>611586</v>
      </c>
      <c r="E48" s="114"/>
      <c r="I48" s="114">
        <f>(D48+F48-G48)/1000</f>
        <v>611.586</v>
      </c>
    </row>
    <row r="49" spans="2:9" ht="13.5" hidden="1" thickBot="1">
      <c r="B49" s="121">
        <f>SUM(B47:B48)</f>
        <v>961397</v>
      </c>
      <c r="C49" s="103" t="e">
        <f>#REF!-C44</f>
        <v>#REF!</v>
      </c>
      <c r="D49" s="117" t="e">
        <f>#REF!-D44</f>
        <v>#REF!</v>
      </c>
      <c r="I49" s="114" t="e">
        <f>D49+F49-G49</f>
        <v>#REF!</v>
      </c>
    </row>
    <row r="50" spans="3:9" ht="12.75" hidden="1">
      <c r="C50" s="103"/>
      <c r="D50" s="117"/>
      <c r="I50" s="114">
        <f>D50+F50-G50</f>
        <v>0</v>
      </c>
    </row>
    <row r="51" spans="1:9" ht="12.75" hidden="1">
      <c r="A51" t="s">
        <v>98</v>
      </c>
      <c r="B51" s="96" t="e">
        <f>B49-B44</f>
        <v>#REF!</v>
      </c>
      <c r="C51" s="103"/>
      <c r="I51" s="114">
        <f>D51+F51-G51</f>
        <v>0</v>
      </c>
    </row>
    <row r="52" spans="3:9" ht="12.75" hidden="1">
      <c r="C52" s="101"/>
      <c r="I52" s="114">
        <f>D52+F52-G52</f>
        <v>0</v>
      </c>
    </row>
    <row r="53" spans="2:9" ht="13.5" thickBot="1">
      <c r="B53" s="118" t="e">
        <f>B47+B48+#REF!</f>
        <v>#REF!</v>
      </c>
      <c r="C53" s="119" t="e">
        <f>C47+C48+#REF!</f>
        <v>#REF!</v>
      </c>
      <c r="D53" s="118" t="e">
        <f>D47+D48+#REF!</f>
        <v>#REF!</v>
      </c>
      <c r="I53" s="118">
        <f>I47+I48</f>
        <v>961.586</v>
      </c>
    </row>
    <row r="54" ht="13.5" thickTop="1">
      <c r="I54" s="9"/>
    </row>
    <row r="56" ht="12.75">
      <c r="A56" s="122"/>
    </row>
    <row r="59" ht="12.75">
      <c r="I59" s="96"/>
    </row>
  </sheetData>
  <printOptions/>
  <pageMargins left="0.75" right="0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27.28125" style="122" customWidth="1"/>
    <col min="2" max="2" width="3.00390625" style="122" customWidth="1"/>
    <col min="3" max="3" width="13.8515625" style="122" customWidth="1"/>
    <col min="4" max="4" width="12.8515625" style="122" customWidth="1"/>
    <col min="5" max="5" width="12.57421875" style="122" customWidth="1"/>
    <col min="6" max="6" width="11.57421875" style="122" hidden="1" customWidth="1"/>
    <col min="7" max="7" width="16.00390625" style="122" customWidth="1"/>
    <col min="8" max="8" width="15.8515625" style="122" customWidth="1"/>
    <col min="9" max="16384" width="9.140625" style="122" customWidth="1"/>
  </cols>
  <sheetData>
    <row r="1" s="123" customFormat="1" ht="14.25">
      <c r="A1" s="2" t="s">
        <v>0</v>
      </c>
    </row>
    <row r="2" s="123" customFormat="1" ht="14.25">
      <c r="A2" s="2" t="s">
        <v>1</v>
      </c>
    </row>
    <row r="3" s="123" customFormat="1" ht="12.75"/>
    <row r="4" spans="1:3" ht="14.25">
      <c r="A4" s="2" t="s">
        <v>2</v>
      </c>
      <c r="B4" s="3"/>
      <c r="C4" s="4"/>
    </row>
    <row r="5" spans="1:3" ht="12.75">
      <c r="A5" s="122" t="s">
        <v>3</v>
      </c>
      <c r="B5" s="124"/>
      <c r="C5" s="125"/>
    </row>
    <row r="6" s="123" customFormat="1" ht="12.75"/>
    <row r="7" s="2" customFormat="1" ht="14.25">
      <c r="A7" s="2" t="s">
        <v>149</v>
      </c>
    </row>
    <row r="8" s="2" customFormat="1" ht="14.25">
      <c r="A8" s="2" t="s">
        <v>133</v>
      </c>
    </row>
    <row r="9" s="5" customFormat="1" ht="15"/>
    <row r="10" spans="3:8" s="5" customFormat="1" ht="60">
      <c r="C10" s="126" t="s">
        <v>84</v>
      </c>
      <c r="D10" s="126" t="s">
        <v>134</v>
      </c>
      <c r="E10" s="126" t="s">
        <v>135</v>
      </c>
      <c r="F10" s="126" t="s">
        <v>136</v>
      </c>
      <c r="G10" s="126" t="s">
        <v>137</v>
      </c>
      <c r="H10" s="126" t="s">
        <v>104</v>
      </c>
    </row>
    <row r="11" spans="3:8" s="5" customFormat="1" ht="15">
      <c r="C11" s="126" t="s">
        <v>16</v>
      </c>
      <c r="D11" s="126" t="s">
        <v>16</v>
      </c>
      <c r="E11" s="126" t="s">
        <v>16</v>
      </c>
      <c r="F11" s="126"/>
      <c r="G11" s="126" t="s">
        <v>16</v>
      </c>
      <c r="H11" s="126" t="s">
        <v>16</v>
      </c>
    </row>
    <row r="12" spans="3:8" s="5" customFormat="1" ht="15">
      <c r="C12" s="126"/>
      <c r="D12" s="126"/>
      <c r="E12" s="126"/>
      <c r="F12" s="126"/>
      <c r="G12" s="126"/>
      <c r="H12" s="126"/>
    </row>
    <row r="13" spans="1:9" s="5" customFormat="1" ht="15.75" customHeight="1">
      <c r="A13" s="5" t="s">
        <v>138</v>
      </c>
      <c r="C13" s="127">
        <f>25000000/1000</f>
        <v>25000</v>
      </c>
      <c r="D13" s="127">
        <f>1050000/1000</f>
        <v>1050</v>
      </c>
      <c r="E13" s="127">
        <f>4700000/1000</f>
        <v>4700</v>
      </c>
      <c r="F13" s="128">
        <v>0</v>
      </c>
      <c r="G13" s="127">
        <f>-239312748/1000</f>
        <v>-239312.748</v>
      </c>
      <c r="H13" s="127">
        <f>SUM(C13:G13)</f>
        <v>-208562.748</v>
      </c>
      <c r="I13" s="129"/>
    </row>
    <row r="14" spans="1:9" s="5" customFormat="1" ht="15">
      <c r="A14" s="5" t="s">
        <v>139</v>
      </c>
      <c r="C14" s="127">
        <v>0</v>
      </c>
      <c r="D14" s="127">
        <v>0</v>
      </c>
      <c r="E14" s="127">
        <v>0</v>
      </c>
      <c r="F14" s="127"/>
      <c r="G14" s="127">
        <f>E31/1000</f>
        <v>-17702.924489999987</v>
      </c>
      <c r="H14" s="127">
        <f>SUM(C14:G14)</f>
        <v>-17702.924489999987</v>
      </c>
      <c r="I14" s="129"/>
    </row>
    <row r="15" spans="1:9" s="5" customFormat="1" ht="15.75" thickBot="1">
      <c r="A15" s="5" t="s">
        <v>140</v>
      </c>
      <c r="C15" s="130">
        <f>(C13+C14)</f>
        <v>25000</v>
      </c>
      <c r="D15" s="130">
        <f>+D13+D14</f>
        <v>1050</v>
      </c>
      <c r="E15" s="130">
        <f>+E13+E14</f>
        <v>4700</v>
      </c>
      <c r="F15" s="130">
        <f>+F13+F14</f>
        <v>0</v>
      </c>
      <c r="G15" s="130">
        <f>+G13+G14</f>
        <v>-257015.67248999997</v>
      </c>
      <c r="H15" s="130">
        <f>+H13+H14</f>
        <v>-226265.67248999997</v>
      </c>
      <c r="I15" s="129"/>
    </row>
    <row r="16" spans="3:9" s="5" customFormat="1" ht="15.75" thickTop="1">
      <c r="C16" s="127"/>
      <c r="D16" s="127"/>
      <c r="E16" s="127"/>
      <c r="F16" s="127"/>
      <c r="G16" s="127"/>
      <c r="I16" s="129"/>
    </row>
    <row r="17" spans="3:9" ht="12.75">
      <c r="C17" s="131"/>
      <c r="D17" s="131"/>
      <c r="E17" s="131"/>
      <c r="F17" s="131"/>
      <c r="G17" s="131"/>
      <c r="H17" s="131"/>
      <c r="I17" s="125"/>
    </row>
    <row r="18" spans="3:9" ht="12.75" hidden="1">
      <c r="C18" s="131"/>
      <c r="D18" s="131"/>
      <c r="E18" s="131"/>
      <c r="F18" s="131"/>
      <c r="G18" s="131"/>
      <c r="H18" s="131"/>
      <c r="I18" s="125"/>
    </row>
    <row r="19" spans="3:9" ht="12.75" hidden="1">
      <c r="C19" s="131"/>
      <c r="D19" s="131"/>
      <c r="E19" s="131"/>
      <c r="F19" s="131"/>
      <c r="G19" s="131"/>
      <c r="H19" s="131"/>
      <c r="I19" s="125"/>
    </row>
    <row r="20" spans="1:9" ht="12.75" hidden="1">
      <c r="A20" s="123" t="s">
        <v>141</v>
      </c>
      <c r="C20" s="131"/>
      <c r="D20" s="131"/>
      <c r="E20" s="131"/>
      <c r="F20" s="131"/>
      <c r="G20" s="131"/>
      <c r="H20" s="131"/>
      <c r="I20" s="125"/>
    </row>
    <row r="21" spans="1:9" ht="12.75" hidden="1">
      <c r="A21" s="123" t="s">
        <v>139</v>
      </c>
      <c r="C21" s="131"/>
      <c r="D21" s="131"/>
      <c r="E21" s="131"/>
      <c r="F21" s="131"/>
      <c r="G21" s="131"/>
      <c r="H21" s="131"/>
      <c r="I21" s="125"/>
    </row>
    <row r="22" spans="3:9" ht="12.75" hidden="1">
      <c r="C22" s="132" t="s">
        <v>102</v>
      </c>
      <c r="D22" s="132" t="s">
        <v>103</v>
      </c>
      <c r="E22" s="132" t="s">
        <v>104</v>
      </c>
      <c r="F22" s="131"/>
      <c r="G22" s="131"/>
      <c r="H22" s="131"/>
      <c r="I22" s="125"/>
    </row>
    <row r="23" spans="1:9" ht="12.75" hidden="1">
      <c r="A23" s="133" t="s">
        <v>142</v>
      </c>
      <c r="C23" s="131"/>
      <c r="D23" s="131"/>
      <c r="E23" s="131"/>
      <c r="F23" s="131"/>
      <c r="G23" s="131"/>
      <c r="H23" s="131"/>
      <c r="I23" s="125"/>
    </row>
    <row r="24" spans="1:9" ht="12.75" hidden="1">
      <c r="A24" s="122" t="s">
        <v>143</v>
      </c>
      <c r="C24" s="131">
        <f>'[2]PL'!$E$38</f>
        <v>-4679004.279999996</v>
      </c>
      <c r="D24" s="134">
        <f>'[3]P&amp;L'!$C$19</f>
        <v>-141900.25</v>
      </c>
      <c r="E24" s="131">
        <f>C24+D24</f>
        <v>-4820904.529999996</v>
      </c>
      <c r="F24" s="131"/>
      <c r="G24" s="131"/>
      <c r="H24" s="131"/>
      <c r="I24" s="125"/>
    </row>
    <row r="25" spans="1:9" ht="12.75" hidden="1">
      <c r="A25" s="122" t="s">
        <v>144</v>
      </c>
      <c r="C25" s="131">
        <f>'[4]PL'!$C$38</f>
        <v>-4676063.959999992</v>
      </c>
      <c r="D25" s="131">
        <f>'[3]P&amp;L'!$B$19</f>
        <v>-140865.25</v>
      </c>
      <c r="E25" s="131">
        <f>C25+D25</f>
        <v>-4816929.209999992</v>
      </c>
      <c r="F25" s="131"/>
      <c r="G25" s="131"/>
      <c r="H25" s="131"/>
      <c r="I25" s="125"/>
    </row>
    <row r="26" spans="1:9" ht="12.75" hidden="1">
      <c r="A26" s="122" t="s">
        <v>145</v>
      </c>
      <c r="C26" s="135">
        <f>'[1]PL-ext'!G43</f>
        <v>-7924833.75</v>
      </c>
      <c r="D26" s="135">
        <v>-140407</v>
      </c>
      <c r="E26" s="135">
        <f>C26+D26</f>
        <v>-8065240.75</v>
      </c>
      <c r="F26" s="131"/>
      <c r="G26" s="131"/>
      <c r="H26" s="131"/>
      <c r="I26" s="125"/>
    </row>
    <row r="27" spans="3:9" ht="12.75" hidden="1">
      <c r="C27" s="131">
        <f>SUM(C24:C26)</f>
        <v>-17279901.989999987</v>
      </c>
      <c r="D27" s="131">
        <f>SUM(D24:D26)</f>
        <v>-423172.5</v>
      </c>
      <c r="E27" s="131">
        <f>SUM(E24:E26)</f>
        <v>-17703074.489999987</v>
      </c>
      <c r="F27" s="125"/>
      <c r="G27" s="125"/>
      <c r="H27" s="125"/>
      <c r="I27" s="125"/>
    </row>
    <row r="28" spans="3:9" ht="12.75" hidden="1">
      <c r="C28" s="125"/>
      <c r="D28" s="125"/>
      <c r="E28" s="125"/>
      <c r="F28" s="125"/>
      <c r="G28" s="125"/>
      <c r="H28" s="125"/>
      <c r="I28" s="125"/>
    </row>
    <row r="29" spans="1:7" ht="12.75" hidden="1">
      <c r="A29" s="122" t="s">
        <v>146</v>
      </c>
      <c r="G29" s="136"/>
    </row>
    <row r="30" spans="1:5" ht="12.75" hidden="1">
      <c r="A30" s="122" t="s">
        <v>147</v>
      </c>
      <c r="C30" s="137"/>
      <c r="D30" s="137"/>
      <c r="E30" s="137">
        <v>150</v>
      </c>
    </row>
    <row r="31" spans="3:5" ht="13.5" hidden="1" thickBot="1">
      <c r="C31" s="138"/>
      <c r="D31" s="138"/>
      <c r="E31" s="139">
        <f>E27+E30</f>
        <v>-17702924.489999987</v>
      </c>
    </row>
    <row r="32" ht="12.75" hidden="1"/>
    <row r="33" ht="12.75" hidden="1"/>
  </sheetData>
  <printOptions/>
  <pageMargins left="0.75" right="0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BDO Capital Consultants Sdn Bhd</cp:lastModifiedBy>
  <cp:lastPrinted>2002-11-25T12:09:06Z</cp:lastPrinted>
  <dcterms:created xsi:type="dcterms:W3CDTF">1996-10-14T23:33:28Z</dcterms:created>
  <dcterms:modified xsi:type="dcterms:W3CDTF">2002-11-26T02:23:53Z</dcterms:modified>
  <cp:category/>
  <cp:version/>
  <cp:contentType/>
  <cp:contentStatus/>
</cp:coreProperties>
</file>